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SERVER-PC\sharefiles\ΓΙΩΡΓΟΣ\ΜΑΙΡΗ\-ΕΝΤΥΠΑ ΤΕΧΝΙΚΗΣ ΕΠΙΘΕΩΡΗΣΗΣ ΓΙΑ ΣΥΝΕΡΓΑΤΕΣ- ΑΝΤΙΠΡΟΣΩΠΟΥΣ\"/>
    </mc:Choice>
  </mc:AlternateContent>
  <xr:revisionPtr revIDLastSave="0" documentId="13_ncr:1_{FFE618DE-D167-45D9-9EA3-8A9C846F6EA9}" xr6:coauthVersionLast="47" xr6:coauthVersionMax="47" xr10:uidLastSave="{00000000-0000-0000-0000-000000000000}"/>
  <bookViews>
    <workbookView xWindow="-120" yWindow="-120" windowWidth="29040" windowHeight="15720" xr2:uid="{00000000-000D-0000-FFFF-FFFF00000000}"/>
  </bookViews>
  <sheets>
    <sheet name="Έναρξη" sheetId="1" r:id="rId1"/>
    <sheet name="Ερωτηματολόγιο" sheetId="2" r:id="rId2"/>
    <sheet name="Απλές Μετρήσεις" sheetId="3" r:id="rId3"/>
    <sheet name="Τελικό Συμπέρασμα" sheetId="4" r:id="rId4"/>
    <sheet name="Ρυθμίσεις"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3" l="1"/>
  <c r="E19" i="3"/>
  <c r="B17" i="3"/>
  <c r="C17" i="3" s="1"/>
  <c r="B9" i="3"/>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D8" i="2"/>
  <c r="D7" i="2"/>
  <c r="D6" i="2"/>
  <c r="D5" i="2"/>
  <c r="H2" i="4" l="1"/>
  <c r="B18" i="3"/>
  <c r="H3" i="4" l="1"/>
  <c r="B4" i="4" s="1"/>
  <c r="A12" i="4"/>
  <c r="E18" i="3"/>
  <c r="A23" i="4" l="1"/>
  <c r="A17" i="4"/>
  <c r="A8" i="4"/>
</calcChain>
</file>

<file path=xl/sharedStrings.xml><?xml version="1.0" encoding="utf-8"?>
<sst xmlns="http://schemas.openxmlformats.org/spreadsheetml/2006/main" count="143" uniqueCount="119">
  <si>
    <t>ΑΠΟΜΑΚΡΥΣΜΕΝΗ ΑΥΤΟΑΞΙΟΛΟΓΗΣΗ ΛΙΠΟΣΥΛΛΕΚΤΗ</t>
  </si>
  <si>
    <t>ΣΚΟΠΟΣ</t>
  </si>
  <si>
    <t>Το αρχείο αυτό σας βοηθά να καταγράψετε με απλό τρόπο την κατάσταση του λιποσυλλέκτη σας. Οι απαντήσεις οδηγούν σε μια πρώτη ενδεικτική αξιολόγηση και σε προτεινόμενα επόμενα βήματα. Δεν απαιτείται τεχνική εμπειρία και οι περισσότερες ερωτήσεις απαντώνται χωρίς ειδικά όργανα.</t>
  </si>
  <si>
    <t>ΠΩΣ ΘΑ ΤΟ ΣΥΜΠΛΗΡΩΣΕΤΕ</t>
  </si>
  <si>
    <t>1.</t>
  </si>
  <si>
    <t>Συμπληρώστε το φύλλο «Ερωτηματολόγιο».</t>
  </si>
  <si>
    <t>2.</t>
  </si>
  <si>
    <t>Αν μπορείτε με ασφάλεια, συμπληρώστε τις «Απλές Μετρήσεις». Είναι προαιρετικές.</t>
  </si>
  <si>
    <t>3.</t>
  </si>
  <si>
    <t>Ανοίξτε το φύλλο «Τελικό Συμπέρασμα». Το αποτέλεσμα δημιουργείται αυτόματα.</t>
  </si>
  <si>
    <t>4.</t>
  </si>
  <si>
    <t>Αν κάποια πληροφορία δεν είναι γνωστή, επιλέξτε «Δεν γνωρίζω».</t>
  </si>
  <si>
    <t>ΣΗΜΑΝΤΙΚΗ ΟΔΗΓΙΑ ΑΣΦΑΛΕΙΑΣ</t>
  </si>
  <si>
    <t>Μην βάζετε τα χέρια μέσα στον λιποσυλλέκτη και μην επιχειρείτε μέτρηση όταν υπάρχουν καυτά υγρά, αιχμηρά αντικείμενα ή ισχυρά χημικά. Μην αναμιγνύετε καθαριστικά μεταξύ τους. Αν υπάρχει υπερχείλιση, πλήρης απόφραξη ή αμφιβολία για την ασφάλεια, σταματήστε την αυτοαξιολόγηση και απευθυνθείτε σε κατάλληλο τεχνικό.</t>
  </si>
  <si>
    <t>ΕΡΩΤΗΜΑΤΟΛΟΓΙΟ ΠΕΛΑΤΗ – ΛΙΠΟΣΥΛΛΕΚΤΗΣ</t>
  </si>
  <si>
    <t>Ερώτηση / Στοιχείο</t>
  </si>
  <si>
    <t>Απάντηση</t>
  </si>
  <si>
    <t>Βοήθεια</t>
  </si>
  <si>
    <t>Ένδειξη</t>
  </si>
  <si>
    <t>Βαθμός</t>
  </si>
  <si>
    <t>Τύπος επιχείρησης / εγκατάστασης</t>
  </si>
  <si>
    <t>Εστιατόριο, ξενοδοχείο, ζαχαροπλαστείο κ.λπ.</t>
  </si>
  <si>
    <t>Τύπος λιποσυλλέκτη</t>
  </si>
  <si>
    <t>Ανοιχτού τύπου = υπάρχει πρόσβαση για καθαρισμό/άντληση. Κλειστού τύπου = δεν υπάρχει πρακτική πρόσβαση στο εσωτερικό.</t>
  </si>
  <si>
    <t>Πόσες ώρες λειτουργεί περίπου η κουζίνα ημερησίως;</t>
  </si>
  <si>
    <t>Προαιρετικό.</t>
  </si>
  <si>
    <t>Πόσα γεύματα / μερίδες παράγονται περίπου ημερησίως;</t>
  </si>
  <si>
    <t>Πότε έγινε ο τελευταίος πλήρης καθαρισμός / άντληση;</t>
  </si>
  <si>
    <t>Για ανοιχτού τύπου. Σε κλειστού τύπου επιλέξτε «Δεν εφαρμόζεται / κλειστού τύπου».</t>
  </si>
  <si>
    <t>Υπάρχει έντονη δυσοσμία από τον λιποσυλλέκτη;</t>
  </si>
  <si>
    <t>Αξιολογήστε την καθημερινή κατάσταση.</t>
  </si>
  <si>
    <t>Αδειάζουν αργά νεροχύτες / γραμμές αποχέτευσης;</t>
  </si>
  <si>
    <t>Συχνό λειτουργικό σύμπτωμα.</t>
  </si>
  <si>
    <t>Υπάρχουν γουργουρητά ή επιστροφές νερού;</t>
  </si>
  <si>
    <t>Από νεροχύτες ή σιφώνια.</t>
  </si>
  <si>
    <t>Έχει υπάρξει υπερχείλιση του λιποσυλλέκτη;</t>
  </si>
  <si>
    <t>Κρίσιμη ένδειξη.</t>
  </si>
  <si>
    <t>Υπάρχει εμφανής παχιά στρώση λίπους / FOG;</t>
  </si>
  <si>
    <t>Μόνο αν το εσωτερικό είναι προσβάσιμο με ασφάλεια.</t>
  </si>
  <si>
    <t>Υπάρχουν πολλά καθιζάνοντα στερεά στον πυθμένα;</t>
  </si>
  <si>
    <t>Μόνο αν είναι γνωστό/προσβάσιμο με ασφάλεια.</t>
  </si>
  <si>
    <t>Υπάρχει έντονη γαλακτωματοποίηση / θολό λιπαρό υγρό;</t>
  </si>
  <si>
    <t>Μπορεί να σχετίζεται με απορρυπαντικά/χημικά.</t>
  </si>
  <si>
    <t>Υπάρχουν μύγες / έντομα αποχέτευσης;</t>
  </si>
  <si>
    <t>Κοντά σε νεροχύτες, σιφώνια ή λιποσυλλέκτη.</t>
  </si>
  <si>
    <t>Έχει αυξηθεί πρόσφατα σημαντικά η παραγωγή / κίνηση;</t>
  </si>
  <si>
    <t>Π.χ. περισσότερα γεύματα ή ώρες λειτουργίας.</t>
  </si>
  <si>
    <t>Πόσο συχνά χρησιμοποιείται χλωρίνη / χλωριωμένο καθαριστικό;</t>
  </si>
  <si>
    <t>Επιλέξτε συχνότητα.</t>
  </si>
  <si>
    <t>Πόσο συχνά χρησιμοποιούνται ισχυρά καυστικά / όξινα καθαριστικά;</t>
  </si>
  <si>
    <t>Π.χ. αποφρακτικά ή πολύ ισχυρά απολιπαντικά.</t>
  </si>
  <si>
    <t>Καταλήγουν συχνά μεγάλες ποσότητες λαδιών / λιπών στην αποχέτευση;</t>
  </si>
  <si>
    <t>Π.χ. τηγανέλαια ή υγρά λίπη.</t>
  </si>
  <si>
    <t>Καταλήγουν πολλά υπολείμματα τροφών στην αποχέτευση;</t>
  </si>
  <si>
    <t>Στερεά τροφίμων αυξάνουν την επιβάρυνση.</t>
  </si>
  <si>
    <t>Υπάρχει σταθερό πρόγραμμα προληπτικής συντήρησης;</t>
  </si>
  <si>
    <t>Καθαρισμός, έλεγχος ή βιοενζυματική συντήρηση.</t>
  </si>
  <si>
    <t>ΑΠΛΕΣ ΜΕΤΡΗΣΕΙΣ – ΠΡΟΑΙΡΕΤΙΚΕΣ</t>
  </si>
  <si>
    <t>Συμπληρώστε μόνο ό,τι μπορείτε να μετρήσετε με ασφάλεια. Οι διαστάσεις και τα πάχη χρησιμοποιούνται για προσεγγιστική αξιολόγηση. Δεν χρειάζεται να βάζετε τα χέρια μέσα στον λιποσυλλέκτη. pH και chlorine strips είναι προαιρετικά.</t>
  </si>
  <si>
    <t>Στοιχείο</t>
  </si>
  <si>
    <t>Τιμή</t>
  </si>
  <si>
    <t>Μονάδα</t>
  </si>
  <si>
    <t>Παρατήρηση</t>
  </si>
  <si>
    <t>Αυτόματη ένδειξη</t>
  </si>
  <si>
    <t>Σημείωση</t>
  </si>
  <si>
    <t>Λαμβάνεται αυτόματα από το ερωτηματολόγιο.</t>
  </si>
  <si>
    <t>Σχήμα λιποσυλλέκτη</t>
  </si>
  <si>
    <t>Αν δεν γνωρίζετε, αφήστε κενό.</t>
  </si>
  <si>
    <t>Μήκος</t>
  </si>
  <si>
    <t>cm</t>
  </si>
  <si>
    <t>Μόνο αν είναι γνωστό.</t>
  </si>
  <si>
    <t>Πλάτος</t>
  </si>
  <si>
    <t>Διάμετρος</t>
  </si>
  <si>
    <t>Για κυλινδρικό λιποσυλλέκτη.</t>
  </si>
  <si>
    <t>Συνολικό βάθος υγρού</t>
  </si>
  <si>
    <t>Για ανοιχτού τύπου και μόνο αν μπορεί να εκτιμηθεί με ασφάλεια.</t>
  </si>
  <si>
    <t>Πάχος επιφανειακού FOG / λίπους</t>
  </si>
  <si>
    <t>Μόνο σε προσβάσιμο λιποσυλλέκτη.</t>
  </si>
  <si>
    <t>Πάχος καθιζάνοντων στερεών</t>
  </si>
  <si>
    <t>Υπολογιζόμενος όγκος</t>
  </si>
  <si>
    <t>Αυτόματος υπολογισμός.</t>
  </si>
  <si>
    <t>FOG + στερεά / βάθος</t>
  </si>
  <si>
    <t>%</t>
  </si>
  <si>
    <t>Αξιολογείται μόνο σε ανοιχτού τύπου / προσβάσιμο λιποσυλλέκτη.</t>
  </si>
  <si>
    <t>pH με απλό strip</t>
  </si>
  <si>
    <t>Προαιρετικό screening.</t>
  </si>
  <si>
    <t>Ένδειξη υπολειμματικού χλωρίου με strip</t>
  </si>
  <si>
    <t>ΤΕΛΙΚΗ ΑΞΙΟΛΟΓΗΣΗ &amp; ΠΡΟΤΕΙΝΟΜΕΝΗ ΛΥΣΗ – ΛΙΠΟΣΥΛΛΕΚΤΗΣ</t>
  </si>
  <si>
    <t>Κατάσταση συστήματος</t>
  </si>
  <si>
    <t>Συνολικό συμπέρασμα</t>
  </si>
  <si>
    <t>Κύριες ενδείξεις που προέκυψαν</t>
  </si>
  <si>
    <t>Τι πρέπει να κάνετε τώρα</t>
  </si>
  <si>
    <t>Βιοενζυματική διαχείριση</t>
  </si>
  <si>
    <t>Πότε απαιτείται τεχνική υποστήριξη</t>
  </si>
  <si>
    <t>Απαιτείται τεχνική υποστήριξη όταν υπάρχει υπερχείλιση, πλήρης ή επαναλαμβανόμενη απόφραξη, επίμονη έντονη δυσοσμία, σημαντική απώλεια λειτουργικότητας ή όταν η κατάσταση δεν βελτιώνεται. Σε κλειστού τύπου / μη προσβάσιμο λιποσυλλέκτη με χρόνια ή επαναλαμβανόμενα προβλήματα, χρειάζεται αξιολόγηση της πραγματικής λειτουργίας και της δυνατότητας τεχνικής τροποποίησης ή αντικατάστασης. Η παρούσα αξιολόγηση είναι εργαλείο προσανατολισμού και δεν αντικαθιστά επιτόπια τεχνική αυτοψία.</t>
  </si>
  <si>
    <t>ΣΤΟΙΧΕΙΑ ΠΕΛΑΤΗ</t>
  </si>
  <si>
    <t>Επωνυμία / Ονοματεπώνυμο</t>
  </si>
  <si>
    <t>Ημερομηνία</t>
  </si>
  <si>
    <t>Περιοχή / Εγκατάσταση</t>
  </si>
  <si>
    <t>Τηλέφωνο / Email</t>
  </si>
  <si>
    <t>Σημειώσεις</t>
  </si>
  <si>
    <t>ΡΥΘΜΙΣΕΙΣ ΕΣΩΤΕΡΙΚΗΣ ΑΞΙΟΛΟΓΗΣΗΣ</t>
  </si>
  <si>
    <t>Παράμετρος</t>
  </si>
  <si>
    <t>Πράσινη ζώνη βαθμολογίας έως</t>
  </si>
  <si>
    <t>βαθμοί</t>
  </si>
  <si>
    <t>Χαμηλή επιβάρυνση</t>
  </si>
  <si>
    <t>Πορτοκαλί ζώνη βαθμολογίας έως</t>
  </si>
  <si>
    <t>Μέτρια επιβάρυνση</t>
  </si>
  <si>
    <t>Κόκκινη ζώνη από</t>
  </si>
  <si>
    <t>Υψηλή επιβάρυνση</t>
  </si>
  <si>
    <t>Όριο FOG + στερεών</t>
  </si>
  <si>
    <t>% βάθους</t>
  </si>
  <si>
    <t>Από 25% και πάνω: καθαρισμός / άντληση</t>
  </si>
  <si>
    <t>pH χαμηλό κρίσιμο</t>
  </si>
  <si>
    <t>Προαιρετικό screening</t>
  </si>
  <si>
    <t>pH υψηλό κρίσιμο</t>
  </si>
  <si>
    <t>Προτεινόμενος επανέλεγχος</t>
  </si>
  <si>
    <t>ημέρες</t>
  </si>
  <si>
    <t>Για πορτοκαλί κατάσταση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</si>
</sst>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name val="Carlito"/>
    </font>
    <font>
      <b/>
      <sz val="16"/>
      <color rgb="FFFFFFFF"/>
      <name val="Carlito"/>
    </font>
    <font>
      <b/>
      <sz val="11"/>
      <color rgb="FF1F1F1F"/>
      <name val="Carlito"/>
    </font>
    <font>
      <sz val="11"/>
      <color rgb="FF000000"/>
      <name val="Carlito"/>
    </font>
    <font>
      <b/>
      <sz val="11"/>
      <name val="Carlito"/>
    </font>
    <font>
      <b/>
      <sz val="11"/>
      <color rgb="FF9C0006"/>
      <name val="Carlito"/>
    </font>
    <font>
      <i/>
      <sz val="11"/>
      <color rgb="FF666666"/>
      <name val="Carlito"/>
    </font>
    <font>
      <b/>
      <sz val="16"/>
      <name val="Carlito"/>
    </font>
    <font>
      <sz val="8"/>
      <color rgb="FFFFFFFF"/>
      <name val="Carlito"/>
    </font>
    <font>
      <sz val="11"/>
      <name val="Carlito"/>
    </font>
  </fonts>
  <fills count="15">
    <fill>
      <patternFill patternType="none"/>
    </fill>
    <fill>
      <patternFill patternType="gray125"/>
    </fill>
    <fill>
      <patternFill patternType="solid">
        <fgColor rgb="FF1F4E78"/>
      </patternFill>
    </fill>
    <fill>
      <patternFill patternType="solid">
        <fgColor rgb="FFD9EAF7"/>
      </patternFill>
    </fill>
    <fill>
      <patternFill patternType="solid">
        <fgColor rgb="FFFFF2CC"/>
      </patternFill>
    </fill>
    <fill>
      <patternFill patternType="solid">
        <fgColor rgb="FFF2F2F2"/>
      </patternFill>
    </fill>
    <fill>
      <patternFill patternType="solid">
        <fgColor rgb="FFF4CCCC"/>
      </patternFill>
    </fill>
    <fill>
      <patternFill patternType="solid">
        <fgColor rgb="FFFCE8E6"/>
      </patternFill>
    </fill>
    <fill>
      <patternFill patternType="solid">
        <fgColor rgb="FFEDEDED"/>
      </patternFill>
    </fill>
    <fill>
      <patternFill patternType="solid">
        <fgColor rgb="FFE2F0D9"/>
      </patternFill>
    </fill>
    <fill>
      <patternFill patternType="solid">
        <fgColor rgb="FFF2F2F2"/>
      </patternFill>
    </fill>
    <fill>
      <patternFill patternType="solid">
        <fgColor rgb="FFFFF2CC"/>
      </patternFill>
    </fill>
    <fill>
      <patternFill patternType="solid">
        <fgColor rgb="FFEDEDED"/>
      </patternFill>
    </fill>
    <fill>
      <patternFill patternType="solid">
        <fgColor theme="4" tint="-0.249977111117893"/>
        <bgColor indexed="64"/>
      </patternFill>
    </fill>
    <fill>
      <patternFill patternType="solid">
        <fgColor theme="4"/>
        <bgColor indexed="64"/>
      </patternFill>
    </fill>
  </fills>
  <borders count="1">
    <border>
      <left/>
      <right/>
      <top/>
      <bottom/>
      <diagonal/>
    </border>
  </borders>
  <cellStyleXfs count="2">
    <xf numFmtId="0" fontId="0" fillId="0" borderId="0"/>
    <xf numFmtId="0" fontId="9" fillId="0" borderId="0"/>
  </cellStyleXfs>
  <cellXfs count="30">
    <xf numFmtId="0" fontId="0" fillId="0" borderId="0" xfId="0"/>
    <xf numFmtId="0" fontId="2" fillId="3" borderId="0" xfId="1" applyFont="1" applyFill="1" applyAlignment="1">
      <alignment vertical="center" wrapText="1"/>
    </xf>
    <xf numFmtId="0" fontId="3" fillId="4" borderId="0" xfId="1" applyFont="1" applyFill="1" applyAlignment="1">
      <alignment vertical="center" wrapText="1"/>
    </xf>
    <xf numFmtId="9" fontId="3" fillId="4" borderId="0" xfId="1" applyNumberFormat="1" applyFont="1" applyFill="1" applyAlignment="1">
      <alignment vertical="center" wrapText="1"/>
    </xf>
    <xf numFmtId="0" fontId="0" fillId="0" borderId="0" xfId="1" applyFont="1" applyAlignment="1">
      <alignment vertical="center" wrapText="1"/>
    </xf>
    <xf numFmtId="0" fontId="4" fillId="5" borderId="0" xfId="1" applyFont="1" applyFill="1" applyAlignment="1">
      <alignment vertical="center" wrapText="1"/>
    </xf>
    <xf numFmtId="0" fontId="0" fillId="0" borderId="0" xfId="1" applyFont="1" applyAlignment="1">
      <alignment horizontal="center" vertical="center"/>
    </xf>
    <xf numFmtId="164" fontId="0" fillId="0" borderId="0" xfId="1" applyNumberFormat="1" applyFont="1"/>
    <xf numFmtId="0" fontId="8" fillId="0" borderId="0" xfId="1" applyFont="1"/>
    <xf numFmtId="0" fontId="4" fillId="10" borderId="0" xfId="1" applyFont="1" applyFill="1" applyAlignment="1">
      <alignment vertical="center" wrapText="1"/>
    </xf>
    <xf numFmtId="0" fontId="3" fillId="11" borderId="0" xfId="1" applyFont="1" applyFill="1" applyAlignment="1">
      <alignment vertical="center" wrapText="1"/>
    </xf>
    <xf numFmtId="0" fontId="0" fillId="11" borderId="0" xfId="1" applyFont="1" applyFill="1" applyAlignment="1">
      <alignment vertical="center" wrapText="1"/>
    </xf>
    <xf numFmtId="0" fontId="6" fillId="12" borderId="0" xfId="1" applyFont="1" applyFill="1" applyAlignment="1">
      <alignment vertical="center" wrapText="1"/>
    </xf>
    <xf numFmtId="3" fontId="0" fillId="11" borderId="0" xfId="1" applyNumberFormat="1" applyFont="1" applyFill="1" applyAlignment="1">
      <alignment vertical="center" wrapText="1"/>
    </xf>
    <xf numFmtId="164" fontId="3" fillId="4" borderId="0" xfId="1" applyNumberFormat="1" applyFont="1" applyFill="1" applyAlignment="1">
      <alignment vertical="center" wrapText="1"/>
    </xf>
    <xf numFmtId="0" fontId="0" fillId="13" borderId="0" xfId="0" applyFill="1"/>
    <xf numFmtId="0" fontId="1" fillId="13" borderId="0" xfId="1" applyFont="1" applyFill="1" applyAlignment="1">
      <alignment horizontal="center" vertical="center" wrapText="1"/>
    </xf>
    <xf numFmtId="0" fontId="0" fillId="14" borderId="0" xfId="0" applyFill="1"/>
    <xf numFmtId="0" fontId="1" fillId="14" borderId="0" xfId="1" applyFont="1" applyFill="1" applyAlignment="1">
      <alignment horizontal="center" vertical="center" wrapText="1"/>
    </xf>
    <xf numFmtId="0" fontId="1" fillId="2" borderId="0" xfId="1" applyFont="1" applyFill="1" applyAlignment="1">
      <alignment horizontal="center" vertical="center" wrapText="1"/>
    </xf>
    <xf numFmtId="0" fontId="0" fillId="0" borderId="0" xfId="1" applyFont="1" applyAlignment="1">
      <alignment vertical="center" wrapText="1"/>
    </xf>
    <xf numFmtId="0" fontId="5" fillId="6" borderId="0" xfId="1" applyFont="1" applyFill="1"/>
    <xf numFmtId="0" fontId="5" fillId="7" borderId="0" xfId="1" applyFont="1" applyFill="1" applyAlignment="1">
      <alignment vertical="center" wrapText="1"/>
    </xf>
    <xf numFmtId="0" fontId="1" fillId="13" borderId="0" xfId="1" applyFont="1" applyFill="1" applyAlignment="1">
      <alignment horizontal="center" vertical="center" wrapText="1"/>
    </xf>
    <xf numFmtId="0" fontId="2" fillId="3" borderId="0" xfId="1" applyFont="1" applyFill="1" applyAlignment="1">
      <alignment vertical="center" wrapText="1"/>
    </xf>
    <xf numFmtId="0" fontId="3" fillId="4" borderId="0" xfId="1" applyFont="1" applyFill="1" applyAlignment="1">
      <alignment vertical="center" wrapText="1"/>
    </xf>
    <xf numFmtId="0" fontId="6" fillId="8" borderId="0" xfId="1" applyFont="1" applyFill="1" applyAlignment="1">
      <alignment vertical="center" wrapText="1"/>
    </xf>
    <xf numFmtId="0" fontId="1" fillId="14" borderId="0" xfId="1" applyFont="1" applyFill="1" applyAlignment="1">
      <alignment horizontal="center" vertical="center" wrapText="1"/>
    </xf>
    <xf numFmtId="0" fontId="4" fillId="9" borderId="0" xfId="1" applyFont="1" applyFill="1" applyAlignment="1">
      <alignment vertical="center" wrapText="1"/>
    </xf>
    <xf numFmtId="0" fontId="7" fillId="0" borderId="0" xfId="1" applyFont="1" applyAlignment="1">
      <alignment horizontal="center" vertical="center" wrapText="1"/>
    </xf>
  </cellXfs>
  <cellStyles count="2">
    <cellStyle name="Normal" xfId="1" xr:uid="{00000000-0005-0000-0000-000000000000}"/>
    <cellStyle name="Κανονικό" xfId="0" builtinId="0"/>
  </cellStyles>
  <dxfs count="7">
    <dxf>
      <font>
        <b/>
        <sz val="16"/>
        <color rgb="FF9C0006"/>
      </font>
      <fill>
        <patternFill>
          <bgColor rgb="FFF4CCCC"/>
        </patternFill>
      </fill>
    </dxf>
    <dxf>
      <font>
        <b/>
        <sz val="16"/>
        <color rgb="FFB45F06"/>
      </font>
      <fill>
        <patternFill>
          <bgColor rgb="FFFCE5CD"/>
        </patternFill>
      </fill>
    </dxf>
    <dxf>
      <font>
        <b/>
        <sz val="16"/>
        <color rgb="FF274E13"/>
      </font>
      <fill>
        <patternFill>
          <bgColor rgb="FFD9EAD3"/>
        </patternFill>
      </fill>
    </dxf>
    <dxf>
      <font>
        <b/>
        <color rgb="FF9C0006"/>
      </font>
      <fill>
        <patternFill>
          <bgColor rgb="FFF4CCCC"/>
        </patternFill>
      </fill>
    </dxf>
    <dxf>
      <font>
        <b/>
        <color rgb="FFB45F06"/>
      </font>
      <fill>
        <patternFill>
          <bgColor rgb="FFFCE5CD"/>
        </patternFill>
      </fill>
    </dxf>
    <dxf>
      <font>
        <b/>
        <color rgb="FF7F6000"/>
      </font>
      <fill>
        <patternFill>
          <bgColor rgb="FFFFF2CC"/>
        </patternFill>
      </fill>
    </dxf>
    <dxf>
      <font>
        <b/>
        <color rgb="FF274E13"/>
      </font>
      <fill>
        <patternFill>
          <bgColor rgb="FFD9EAD3"/>
        </patternFill>
      </fill>
    </dxf>
  </dxfs>
  <tableStyles count="0" defaultTableStyle="TableStyleMedium2" defaultPivotStyle="PivotStyleLight16"/>
  <colors>
    <mruColors>
      <color rgb="FF023056"/>
      <color rgb="FF024056"/>
      <color rgb="FF0359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1763712" cy="962024"/>
    <xdr:pic>
      <xdr:nvPicPr>
        <xdr:cNvPr id="2" name="2329a1fb-afde-421e-92f5-258a8e25a78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
          <a:ext cx="1763712" cy="9620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776538" cy="1514474"/>
    <xdr:pic>
      <xdr:nvPicPr>
        <xdr:cNvPr id="2" name="b6884245-81b4-4c6f-a9af-6e2bbe441746">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776538" cy="1514474"/>
        </a:xfrm>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activeCell="Q1" sqref="Q1"/>
    </sheetView>
  </sheetViews>
  <sheetFormatPr defaultRowHeight="14.25"/>
  <cols>
    <col min="1" max="1" width="18" customWidth="1"/>
    <col min="2" max="2" width="28" customWidth="1"/>
    <col min="3" max="6" width="18" customWidth="1"/>
  </cols>
  <sheetData>
    <row r="1" spans="1:6" ht="30" customHeight="1">
      <c r="A1" s="16" t="s">
        <v>0</v>
      </c>
      <c r="B1" s="16"/>
      <c r="C1" s="23" t="s">
        <v>0</v>
      </c>
      <c r="D1" s="23"/>
      <c r="E1" s="23"/>
      <c r="F1" s="23"/>
    </row>
    <row r="2" spans="1:6" ht="30" customHeight="1">
      <c r="A2" s="16"/>
      <c r="B2" s="16"/>
      <c r="C2" s="23"/>
      <c r="D2" s="23"/>
      <c r="E2" s="23"/>
      <c r="F2" s="23"/>
    </row>
    <row r="3" spans="1:6">
      <c r="A3" s="15"/>
      <c r="B3" s="15"/>
      <c r="C3" s="23"/>
      <c r="D3" s="23"/>
      <c r="E3" s="23"/>
      <c r="F3" s="23"/>
    </row>
    <row r="4" spans="1:6" ht="15">
      <c r="A4" s="24" t="s">
        <v>95</v>
      </c>
      <c r="B4" s="24"/>
      <c r="C4" s="24"/>
      <c r="D4" s="24"/>
      <c r="E4" s="24"/>
      <c r="F4" s="24"/>
    </row>
    <row r="5" spans="1:6" ht="30">
      <c r="A5" s="5" t="s">
        <v>96</v>
      </c>
      <c r="B5" s="25"/>
      <c r="C5" s="25"/>
      <c r="D5" s="5" t="s">
        <v>97</v>
      </c>
      <c r="E5" s="25"/>
      <c r="F5" s="25"/>
    </row>
    <row r="6" spans="1:6" ht="30">
      <c r="A6" s="5" t="s">
        <v>98</v>
      </c>
      <c r="B6" s="25"/>
      <c r="C6" s="25"/>
      <c r="D6" s="5" t="s">
        <v>99</v>
      </c>
      <c r="E6" s="25"/>
      <c r="F6" s="25"/>
    </row>
    <row r="7" spans="1:6" ht="15">
      <c r="A7" s="5" t="s">
        <v>100</v>
      </c>
      <c r="B7" s="25"/>
      <c r="C7" s="25"/>
      <c r="D7" s="25"/>
      <c r="E7" s="25"/>
      <c r="F7" s="25"/>
    </row>
    <row r="8" spans="1:6">
      <c r="B8" s="25"/>
      <c r="C8" s="25"/>
      <c r="D8" s="25"/>
      <c r="E8" s="25"/>
      <c r="F8" s="25"/>
    </row>
    <row r="9" spans="1:6" ht="15">
      <c r="A9" s="24" t="s">
        <v>1</v>
      </c>
      <c r="B9" s="24"/>
      <c r="C9" s="24"/>
      <c r="D9" s="24"/>
      <c r="E9" s="24"/>
      <c r="F9" s="24"/>
    </row>
    <row r="10" spans="1:6">
      <c r="A10" s="20" t="s">
        <v>2</v>
      </c>
      <c r="B10" s="20"/>
      <c r="C10" s="20"/>
      <c r="D10" s="20"/>
      <c r="E10" s="20"/>
      <c r="F10" s="20"/>
    </row>
    <row r="11" spans="1:6">
      <c r="A11" s="20"/>
      <c r="B11" s="20"/>
      <c r="C11" s="20"/>
      <c r="D11" s="20"/>
      <c r="E11" s="20"/>
      <c r="F11" s="20"/>
    </row>
    <row r="12" spans="1:6">
      <c r="A12" s="20"/>
      <c r="B12" s="20"/>
      <c r="C12" s="20"/>
      <c r="D12" s="20"/>
      <c r="E12" s="20"/>
      <c r="F12" s="20"/>
    </row>
    <row r="14" spans="1:6" ht="15">
      <c r="A14" s="24" t="s">
        <v>3</v>
      </c>
      <c r="B14" s="24"/>
      <c r="C14" s="24"/>
      <c r="D14" s="24"/>
      <c r="E14" s="24"/>
      <c r="F14" s="24"/>
    </row>
    <row r="15" spans="1:6" ht="15">
      <c r="A15" s="5" t="s">
        <v>4</v>
      </c>
      <c r="B15" s="20" t="s">
        <v>5</v>
      </c>
      <c r="C15" s="20"/>
      <c r="D15" s="20"/>
      <c r="E15" s="20"/>
      <c r="F15" s="20"/>
    </row>
    <row r="16" spans="1:6" ht="15">
      <c r="A16" s="5" t="s">
        <v>6</v>
      </c>
      <c r="B16" s="20" t="s">
        <v>7</v>
      </c>
      <c r="C16" s="20"/>
      <c r="D16" s="20"/>
      <c r="E16" s="20"/>
      <c r="F16" s="20"/>
    </row>
    <row r="17" spans="1:6" ht="15">
      <c r="A17" s="5" t="s">
        <v>8</v>
      </c>
      <c r="B17" s="20" t="s">
        <v>9</v>
      </c>
      <c r="C17" s="20"/>
      <c r="D17" s="20"/>
      <c r="E17" s="20"/>
      <c r="F17" s="20"/>
    </row>
    <row r="18" spans="1:6" ht="15">
      <c r="A18" s="5" t="s">
        <v>10</v>
      </c>
      <c r="B18" s="20" t="s">
        <v>11</v>
      </c>
      <c r="C18" s="20"/>
      <c r="D18" s="20"/>
      <c r="E18" s="20"/>
      <c r="F18" s="20"/>
    </row>
    <row r="20" spans="1:6" ht="15">
      <c r="A20" s="21" t="s">
        <v>12</v>
      </c>
      <c r="B20" s="21"/>
      <c r="C20" s="21"/>
      <c r="D20" s="21"/>
      <c r="E20" s="21"/>
      <c r="F20" s="21"/>
    </row>
    <row r="21" spans="1:6">
      <c r="A21" s="22" t="s">
        <v>13</v>
      </c>
      <c r="B21" s="22"/>
      <c r="C21" s="22"/>
      <c r="D21" s="22"/>
      <c r="E21" s="22"/>
      <c r="F21" s="22"/>
    </row>
    <row r="22" spans="1:6">
      <c r="A22" s="22"/>
      <c r="B22" s="22"/>
      <c r="C22" s="22"/>
      <c r="D22" s="22"/>
      <c r="E22" s="22"/>
      <c r="F22" s="22"/>
    </row>
    <row r="23" spans="1:6">
      <c r="A23" s="22"/>
      <c r="B23" s="22"/>
      <c r="C23" s="22"/>
      <c r="D23" s="22"/>
      <c r="E23" s="22"/>
      <c r="F23" s="22"/>
    </row>
    <row r="24" spans="1:6">
      <c r="A24" s="22"/>
      <c r="B24" s="22"/>
      <c r="C24" s="22"/>
      <c r="D24" s="22"/>
      <c r="E24" s="22"/>
      <c r="F24" s="22"/>
    </row>
    <row r="25" spans="1:6">
      <c r="A25" s="22"/>
      <c r="B25" s="22"/>
      <c r="C25" s="22"/>
      <c r="D25" s="22"/>
      <c r="E25" s="22"/>
      <c r="F25" s="22"/>
    </row>
  </sheetData>
  <mergeCells count="16">
    <mergeCell ref="B17:F17"/>
    <mergeCell ref="B18:F18"/>
    <mergeCell ref="A20:F20"/>
    <mergeCell ref="A21:F25"/>
    <mergeCell ref="C1:F3"/>
    <mergeCell ref="A9:F9"/>
    <mergeCell ref="A10:F12"/>
    <mergeCell ref="A14:F14"/>
    <mergeCell ref="B15:F15"/>
    <mergeCell ref="B16:F16"/>
    <mergeCell ref="A4:F4"/>
    <mergeCell ref="B5:C5"/>
    <mergeCell ref="E5:F5"/>
    <mergeCell ref="B6:C6"/>
    <mergeCell ref="E6:F6"/>
    <mergeCell ref="B7: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workbookViewId="0">
      <selection activeCell="J8" sqref="J8"/>
    </sheetView>
  </sheetViews>
  <sheetFormatPr defaultRowHeight="14.25"/>
  <cols>
    <col min="1" max="1" width="44" customWidth="1"/>
    <col min="2" max="2" width="24" customWidth="1"/>
    <col min="3" max="3" width="32" customWidth="1"/>
    <col min="4" max="4" width="23" customWidth="1"/>
    <col min="5" max="5" width="10" customWidth="1"/>
  </cols>
  <sheetData>
    <row r="1" spans="1:5">
      <c r="A1" s="19" t="s">
        <v>14</v>
      </c>
      <c r="B1" s="19"/>
      <c r="C1" s="19"/>
      <c r="D1" s="19"/>
      <c r="E1" s="19"/>
    </row>
    <row r="2" spans="1:5">
      <c r="A2" s="19"/>
      <c r="B2" s="19"/>
      <c r="C2" s="19"/>
      <c r="D2" s="19"/>
      <c r="E2" s="19"/>
    </row>
    <row r="4" spans="1:5" ht="15">
      <c r="A4" s="1" t="s">
        <v>15</v>
      </c>
      <c r="B4" s="1" t="s">
        <v>16</v>
      </c>
      <c r="C4" s="1" t="s">
        <v>17</v>
      </c>
      <c r="D4" s="1" t="s">
        <v>18</v>
      </c>
      <c r="E4" s="1" t="s">
        <v>19</v>
      </c>
    </row>
    <row r="5" spans="1:5" ht="37.5" customHeight="1">
      <c r="A5" s="9" t="s">
        <v>20</v>
      </c>
      <c r="B5" s="10"/>
      <c r="C5" s="12" t="s">
        <v>21</v>
      </c>
      <c r="D5" s="4" t="str">
        <f>IF(B5="","","ΚΑΤΑΧΩΡΗΘΗΚΕ")</f>
        <v/>
      </c>
      <c r="E5" s="6">
        <v>0</v>
      </c>
    </row>
    <row r="6" spans="1:5" ht="57">
      <c r="A6" s="9" t="s">
        <v>22</v>
      </c>
      <c r="B6" s="10"/>
      <c r="C6" s="12" t="s">
        <v>23</v>
      </c>
      <c r="D6" s="4" t="str">
        <f>IF(B6="","","ΚΑΤΑΧΩΡΗΘΗΚΕ")</f>
        <v/>
      </c>
      <c r="E6" s="6">
        <v>0</v>
      </c>
    </row>
    <row r="7" spans="1:5" ht="33.950000000000003" customHeight="1">
      <c r="A7" s="9" t="s">
        <v>24</v>
      </c>
      <c r="B7" s="10"/>
      <c r="C7" s="12" t="s">
        <v>25</v>
      </c>
      <c r="D7" s="4" t="str">
        <f>IF(B7="","","ΚΑΤΑΧΩΡΗΘΗΚΕ")</f>
        <v/>
      </c>
      <c r="E7" s="6">
        <v>0</v>
      </c>
    </row>
    <row r="8" spans="1:5" ht="33.950000000000003" customHeight="1">
      <c r="A8" s="9" t="s">
        <v>26</v>
      </c>
      <c r="B8" s="10"/>
      <c r="C8" s="12" t="s">
        <v>25</v>
      </c>
      <c r="D8" s="4" t="str">
        <f>IF(B8="","","ΚΑΤΑΧΩΡΗΘΗΚΕ")</f>
        <v/>
      </c>
      <c r="E8" s="6">
        <v>0</v>
      </c>
    </row>
    <row r="9" spans="1:5" ht="42.75">
      <c r="A9" s="9" t="s">
        <v>27</v>
      </c>
      <c r="B9" s="10"/>
      <c r="C9" s="12" t="s">
        <v>28</v>
      </c>
      <c r="D9" s="4" t="str">
        <f>IF(B9="","",IF(B9="Δεν εφαρμόζεται / κλειστού τύπου","ΔΕΝ ΕΦΑΡΜΟΖΕΤΑΙ",IF(OR(B9="&lt; 1 μήνα",B9="1–3 μήνες"),"ΠΛΗΡΟΦΟΡΙΑ",IF(B9="3–6 μήνες","ΠΑΡΑΚΟΛΟΥΘΗΣΗ",IF(B9="Δεν γνωρίζω","ΑΓΝΩΣΤΟ","ΕΛΕΓΧΟΣ ΚΑΘΑΡΙΣΜΟΥ")))))</f>
        <v/>
      </c>
      <c r="E9" s="6" t="str">
        <f>IF(B9="","",IF(OR(B9="Δεν εφαρμόζεται / κλειστού τύπου",B9="Δεν γνωρίζω"),0,IF(B9="3–6 μήνες",1,IF(OR(B9="6–12 μήνες",B9="&gt; 12 μήνες"),2,0))))</f>
        <v/>
      </c>
    </row>
    <row r="10" spans="1:5" ht="33.950000000000003" customHeight="1">
      <c r="A10" s="9" t="s">
        <v>29</v>
      </c>
      <c r="B10" s="10"/>
      <c r="C10" s="12" t="s">
        <v>30</v>
      </c>
      <c r="D10" s="4" t="str">
        <f>IF(B10="","",IF(B10="Όχι","ΟΚ",IF(B10="Ήπια","ΠΑΡΑΚΟΛΟΥΘΗΣΗ",IF(B10="Έντονη","ΠΡΟΣΟΧΗ","ΚΡΙΣΙΜΟ"))))</f>
        <v/>
      </c>
      <c r="E10" s="6" t="str">
        <f>IF(B10="","",IF(B10="Όχι",0,IF(B10="Ήπια",1,IF(B10="Έντονη",2,3))))</f>
        <v/>
      </c>
    </row>
    <row r="11" spans="1:5" ht="33.950000000000003" customHeight="1">
      <c r="A11" s="9" t="s">
        <v>31</v>
      </c>
      <c r="B11" s="10"/>
      <c r="C11" s="12" t="s">
        <v>32</v>
      </c>
      <c r="D11" s="4" t="str">
        <f>IF(B11="","",IF(B11="Όχι","ΟΚ",IF(B11="Μερικές φορές","ΠΑΡΑΚΟΛΟΥΘΗΣΗ","ΠΡΟΣΟΧΗ")))</f>
        <v/>
      </c>
      <c r="E11" s="6" t="str">
        <f>IF(B11="","",IF(B11="Όχι",0,IF(B11="Μερικές φορές",1,2)))</f>
        <v/>
      </c>
    </row>
    <row r="12" spans="1:5" ht="33.950000000000003" customHeight="1">
      <c r="A12" s="9" t="s">
        <v>33</v>
      </c>
      <c r="B12" s="10"/>
      <c r="C12" s="12" t="s">
        <v>34</v>
      </c>
      <c r="D12" s="4" t="str">
        <f>IF(B12="","",IF(B12="Ναι","ΠΡΟΣΟΧΗ",IF(B12="Όχι","ΟΚ","ΑΓΝΩΣΤΟ")))</f>
        <v/>
      </c>
      <c r="E12" s="6" t="str">
        <f>IF(B12="","",IF(B12="Ναι",1,0))</f>
        <v/>
      </c>
    </row>
    <row r="13" spans="1:5" ht="33.950000000000003" customHeight="1">
      <c r="A13" s="9" t="s">
        <v>35</v>
      </c>
      <c r="B13" s="10"/>
      <c r="C13" s="12" t="s">
        <v>36</v>
      </c>
      <c r="D13" s="4" t="str">
        <f>IF(B13="","",IF(B13="Ναι","ΚΡΙΣΙΜΟ",IF(B13="Όχι","ΟΚ","ΑΓΝΩΣΤΟ")))</f>
        <v/>
      </c>
      <c r="E13" s="6" t="str">
        <f>IF(B13="","",IF(B13="Ναι",5,0))</f>
        <v/>
      </c>
    </row>
    <row r="14" spans="1:5" ht="33.950000000000003" customHeight="1">
      <c r="A14" s="9" t="s">
        <v>37</v>
      </c>
      <c r="B14" s="10"/>
      <c r="C14" s="12" t="s">
        <v>38</v>
      </c>
      <c r="D14" s="4" t="str">
        <f>IF(B14="","",IF(B14="Δεν είναι προσβάσιμος","ΔΕΝ ΑΞΙΟΛΟΓΕΙΤΑΙ",IF(B14="Χαμηλή / ελάχιστη","ΟΚ",IF(B14="Μέτρια","ΠΑΡΑΚΟΛΟΥΘΗΣΗ",IF(B14="Υψηλή","ΠΡΟΣΟΧΗ","ΑΓΝΩΣΤΟ")))))</f>
        <v/>
      </c>
      <c r="E14" s="6" t="str">
        <f>IF(B14="","",IF(B14="Μέτρια",1,IF(B14="Υψηλή",2,0)))</f>
        <v/>
      </c>
    </row>
    <row r="15" spans="1:5" ht="33.950000000000003" customHeight="1">
      <c r="A15" s="9" t="s">
        <v>39</v>
      </c>
      <c r="B15" s="10"/>
      <c r="C15" s="12" t="s">
        <v>40</v>
      </c>
      <c r="D15" s="4" t="str">
        <f>IF(B15="","",IF(B15="Δεν είναι προσβάσιμος","ΔΕΝ ΑΞΙΟΛΟΓΕΙΤΑΙ",IF(B15="Χαμηλή / ελάχιστη","ΟΚ",IF(B15="Μέτρια","ΠΑΡΑΚΟΛΟΥΘΗΣΗ",IF(B15="Υψηλή","ΠΡΟΣΟΧΗ","ΑΓΝΩΣΤΟ")))))</f>
        <v/>
      </c>
      <c r="E15" s="6" t="str">
        <f>IF(B15="","",IF(B15="Μέτρια",1,IF(B15="Υψηλή",2,0)))</f>
        <v/>
      </c>
    </row>
    <row r="16" spans="1:5" ht="33.950000000000003" customHeight="1">
      <c r="A16" s="9" t="s">
        <v>41</v>
      </c>
      <c r="B16" s="10"/>
      <c r="C16" s="12" t="s">
        <v>42</v>
      </c>
      <c r="D16" s="4" t="str">
        <f>IF(B16="","",IF(B16="Δεν είναι προσβάσιμος","ΔΕΝ ΑΞΙΟΛΟΓΕΙΤΑΙ",IF(B16="Όχι / καθαρό διαχωρισμένο υγρό","ΟΚ",IF(B16="Μέτρια","ΠΑΡΑΚΟΛΟΥΘΗΣΗ",IF(B16="Έντονη","ΠΡΟΣΟΧΗ","ΑΓΝΩΣΤΟ")))))</f>
        <v/>
      </c>
      <c r="E16" s="6" t="str">
        <f>IF(B16="","",IF(B16="Μέτρια",1,IF(B16="Έντονη",2,0)))</f>
        <v/>
      </c>
    </row>
    <row r="17" spans="1:5" ht="33.950000000000003" customHeight="1">
      <c r="A17" s="9" t="s">
        <v>43</v>
      </c>
      <c r="B17" s="10"/>
      <c r="C17" s="12" t="s">
        <v>44</v>
      </c>
      <c r="D17" s="4" t="str">
        <f>IF(B17="","",IF(B17="Ναι","ΠΑΡΑΚΟΛΟΥΘΗΣΗ",IF(B17="Όχι","ΟΚ","ΑΓΝΩΣΤΟ")))</f>
        <v/>
      </c>
      <c r="E17" s="6" t="str">
        <f>IF(B17="","",IF(B17="Ναι",1,0))</f>
        <v/>
      </c>
    </row>
    <row r="18" spans="1:5" ht="33.950000000000003" customHeight="1">
      <c r="A18" s="9" t="s">
        <v>45</v>
      </c>
      <c r="B18" s="10"/>
      <c r="C18" s="12" t="s">
        <v>46</v>
      </c>
      <c r="D18" s="4" t="str">
        <f>IF(B18="","",IF(B18="Ναι","ΠΑΡΑΚΟΛΟΥΘΗΣΗ",IF(B18="Όχι","ΟΚ","ΑΓΝΩΣΤΟ")))</f>
        <v/>
      </c>
      <c r="E18" s="6" t="str">
        <f>IF(B18="","",IF(B18="Ναι",1,0))</f>
        <v/>
      </c>
    </row>
    <row r="19" spans="1:5" ht="33.950000000000003" customHeight="1">
      <c r="A19" s="9" t="s">
        <v>47</v>
      </c>
      <c r="B19" s="10"/>
      <c r="C19" s="12" t="s">
        <v>48</v>
      </c>
      <c r="D19" s="4" t="str">
        <f>IF(B19="","",IF(OR(B19="Καθόλου / σπάνια",B19="Μερικές φορές"),"ΟΚ",IF(B19="Δεν γνωρίζω","ΑΓΝΩΣΤΟ","ΧΗΜΙΚΗ ΕΠΙΒΑΡΥΝΣΗ")))</f>
        <v/>
      </c>
      <c r="E19" s="6" t="str">
        <f>IF(B19="","",IF(B19="Συχνά",2,IF(B19="Καθημερινά",3,0)))</f>
        <v/>
      </c>
    </row>
    <row r="20" spans="1:5" ht="33.950000000000003" customHeight="1">
      <c r="A20" s="9" t="s">
        <v>49</v>
      </c>
      <c r="B20" s="10"/>
      <c r="C20" s="12" t="s">
        <v>50</v>
      </c>
      <c r="D20" s="4" t="str">
        <f>IF(B20="","",IF(OR(B20="Καθόλου / σπάνια",B20="Μερικές φορές"),"ΟΚ",IF(B20="Δεν γνωρίζω","ΑΓΝΩΣΤΟ","ΧΗΜΙΚΗ ΕΠΙΒΑΡΥΝΣΗ")))</f>
        <v/>
      </c>
      <c r="E20" s="6" t="str">
        <f>IF(B20="","",IF(B20="Συχνά",2,IF(B20="Καθημερινά",3,0)))</f>
        <v/>
      </c>
    </row>
    <row r="21" spans="1:5" ht="33.950000000000003" customHeight="1">
      <c r="A21" s="9" t="s">
        <v>51</v>
      </c>
      <c r="B21" s="10"/>
      <c r="C21" s="12" t="s">
        <v>52</v>
      </c>
      <c r="D21" s="4" t="str">
        <f>IF(B21="","",IF(B21="Όχι","ΟΚ",IF(B21="Μερικές φορές","ΠΑΡΑΚΟΛΟΥΘΗΣΗ",IF(B21="Συχνά","ΠΡΟΣΟΧΗ","ΑΓΝΩΣΤΟ"))))</f>
        <v/>
      </c>
      <c r="E21" s="6" t="str">
        <f>IF(B21="","",IF(B21="Μερικές φορές",1,IF(B21="Συχνά",2,0)))</f>
        <v/>
      </c>
    </row>
    <row r="22" spans="1:5" ht="33.950000000000003" customHeight="1">
      <c r="A22" s="9" t="s">
        <v>53</v>
      </c>
      <c r="B22" s="10"/>
      <c r="C22" s="12" t="s">
        <v>54</v>
      </c>
      <c r="D22" s="4" t="str">
        <f>IF(B22="","",IF(B22="Όχι","ΟΚ",IF(B22="Μερικές φορές","ΠΑΡΑΚΟΛΟΥΘΗΣΗ",IF(B22="Συχνά","ΠΡΟΣΟΧΗ","ΑΓΝΩΣΤΟ"))))</f>
        <v/>
      </c>
      <c r="E22" s="6" t="str">
        <f>IF(B22="","",IF(B22="Μερικές φορές",1,IF(B22="Συχνά",2,0)))</f>
        <v/>
      </c>
    </row>
    <row r="23" spans="1:5" ht="33.950000000000003" customHeight="1">
      <c r="A23" s="9" t="s">
        <v>55</v>
      </c>
      <c r="B23" s="11"/>
      <c r="C23" s="12" t="s">
        <v>56</v>
      </c>
      <c r="D23" t="str">
        <f>IF(B23="","",IF(B23="Ναι","ΟΚ",IF(B23="Όχι","ΧΩΡΙΣ ΠΡΟΓΡΑΜΜΑ ΣΥΝΤΗΡΗΣΗΣ","ΑΓΝΩΣΤΟ")))</f>
        <v/>
      </c>
      <c r="E23" t="str">
        <f>IF(B23="","",IF(B23="Όχι",1,0))</f>
        <v/>
      </c>
    </row>
  </sheetData>
  <mergeCells count="1">
    <mergeCell ref="A1:E2"/>
  </mergeCells>
  <conditionalFormatting sqref="D5:D22">
    <cfRule type="expression" dxfId="6" priority="1">
      <formula>OR(D5="ΟΚ",D5="ΚΑΤΑΧΩΡΗΘΗΚΕ",D5="ΠΛΗΡΟΦΟΡΙΑ")</formula>
    </cfRule>
    <cfRule type="expression" dxfId="5" priority="2">
      <formula>OR(D5="ΠΑΡΑΚΟΛΟΥΘΗΣΗ",D5="ΑΓΝΩΣΤΟ")</formula>
    </cfRule>
    <cfRule type="expression" dxfId="4" priority="3">
      <formula>OR(D5="ΠΡΟΣΟΧΗ",D5="ΧΗΜΙΚΗ ΕΠΙΒΑΡΥΝΣΗ",D5="ΕΛΕΓΧΟΣ ΚΑΘΑΡΙΣΜΟΥ",D5="ΧΩΡΙΣ ΠΡΟΓΡΑΜΜΑ ΣΥΝΤΗΡΗΣΗΣ")</formula>
    </cfRule>
    <cfRule type="expression" dxfId="3" priority="4">
      <formula>D5="ΚΡΙΣΙΜΟ"</formula>
    </cfRule>
  </conditionalFormatting>
  <dataValidations count="13">
    <dataValidation type="list" sqref="B5" xr:uid="{00000000-0002-0000-0100-000000000000}">
      <formula1>"Εστιατόριο,Ξενοδοχείο / κατάλυμα,Ζαχαροπλαστείο / αρτοποιείο,Catering / μαζική εστίαση,Άλλο"</formula1>
    </dataValidation>
    <dataValidation type="list" sqref="B6" xr:uid="{00000000-0002-0000-0100-000001000000}">
      <formula1>"Ανοιχτού τύπου / προσβάσιμος,Κλειστού τύπου / μη προσβάσιμος,Δεν γνωρίζω"</formula1>
    </dataValidation>
    <dataValidation sqref="B7" xr:uid="{00000000-0002-0000-0100-000002000000}">
      <formula1>1</formula1>
      <formula2>24</formula2>
    </dataValidation>
    <dataValidation sqref="B8" xr:uid="{00000000-0002-0000-0100-000003000000}">
      <formula1>1</formula1>
      <formula2>10000</formula2>
    </dataValidation>
    <dataValidation type="list" sqref="B9" xr:uid="{00000000-0002-0000-0100-000004000000}">
      <formula1>"&lt; 1 μήνα,1–3 μήνες,3–6 μήνες,6–12 μήνες,&gt; 12 μήνες,Δεν εφαρμόζεται / κλειστού τύπου,Δεν γνωρίζω"</formula1>
    </dataValidation>
    <dataValidation type="list" sqref="B10" xr:uid="{00000000-0002-0000-0100-000005000000}">
      <formula1>"Όχι,Ήπια,Έντονη,Πολύ έντονη"</formula1>
    </dataValidation>
    <dataValidation type="list" sqref="B11" xr:uid="{00000000-0002-0000-0100-000006000000}">
      <formula1>"Όχι,Μερικές φορές,Συχνά"</formula1>
    </dataValidation>
    <dataValidation type="list" sqref="B12:B13 B17:B18" xr:uid="{00000000-0002-0000-0100-000007000000}">
      <formula1>"Όχι,Ναι,Δεν γνωρίζω"</formula1>
    </dataValidation>
    <dataValidation type="list" sqref="B16" xr:uid="{00000000-0002-0000-0100-000008000000}">
      <formula1>"Όχι / καθαρό διαχωρισμένο υγρό,Μέτρια,Έντονη,Δεν είναι προσβάσιμος,Δεν γνωρίζω"</formula1>
    </dataValidation>
    <dataValidation type="list" sqref="B14:B15" xr:uid="{00000000-0002-0000-0100-00000B000000}">
      <formula1>"Χαμηλή / ελάχιστη,Μέτρια,Υψηλή,Δεν είναι προσβάσιμος,Δεν γνωρίζω"</formula1>
    </dataValidation>
    <dataValidation type="list" sqref="B19:B20" xr:uid="{00000000-0002-0000-0100-00000E000000}">
      <formula1>"Καθόλου / σπάνια,Μερικές φορές,Συχνά,Καθημερινά,Δεν γνωρίζω"</formula1>
    </dataValidation>
    <dataValidation type="list" sqref="B21:B22" xr:uid="{00000000-0002-0000-0100-000010000000}">
      <formula1>"Όχι,Μερικές φορές,Συχνά,Δεν γνωρίζω"</formula1>
    </dataValidation>
    <dataValidation type="list" sqref="B23" xr:uid="{00000000-0002-0000-0100-000012000000}">
      <formula1>"Ναι,Όχι,Δεν γνωρίζω"</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workbookViewId="0">
      <selection activeCell="B10" sqref="B10"/>
    </sheetView>
  </sheetViews>
  <sheetFormatPr defaultRowHeight="14.25"/>
  <cols>
    <col min="1" max="1" width="35" customWidth="1"/>
    <col min="2" max="4" width="18" customWidth="1"/>
    <col min="5" max="5" width="34" customWidth="1"/>
    <col min="6" max="6" width="36" customWidth="1"/>
  </cols>
  <sheetData>
    <row r="1" spans="1:6">
      <c r="A1" s="19" t="s">
        <v>57</v>
      </c>
      <c r="B1" s="19"/>
      <c r="C1" s="19"/>
      <c r="D1" s="19"/>
      <c r="E1" s="19"/>
      <c r="F1" s="19"/>
    </row>
    <row r="2" spans="1:6">
      <c r="A2" s="19"/>
      <c r="B2" s="19"/>
      <c r="C2" s="19"/>
      <c r="D2" s="19"/>
      <c r="E2" s="19"/>
      <c r="F2" s="19"/>
    </row>
    <row r="4" spans="1:6">
      <c r="A4" s="26" t="s">
        <v>58</v>
      </c>
      <c r="B4" s="26"/>
      <c r="C4" s="26"/>
      <c r="D4" s="26"/>
      <c r="E4" s="26"/>
      <c r="F4" s="26"/>
    </row>
    <row r="5" spans="1:6">
      <c r="A5" s="26"/>
      <c r="B5" s="26"/>
      <c r="C5" s="26"/>
      <c r="D5" s="26"/>
      <c r="E5" s="26"/>
      <c r="F5" s="26"/>
    </row>
    <row r="6" spans="1:6">
      <c r="A6" s="26"/>
      <c r="B6" s="26"/>
      <c r="C6" s="26"/>
      <c r="D6" s="26"/>
      <c r="E6" s="26"/>
      <c r="F6" s="26"/>
    </row>
    <row r="8" spans="1:6" ht="15">
      <c r="A8" s="1" t="s">
        <v>59</v>
      </c>
      <c r="B8" s="1" t="s">
        <v>60</v>
      </c>
      <c r="C8" s="1" t="s">
        <v>61</v>
      </c>
      <c r="D8" s="1" t="s">
        <v>62</v>
      </c>
      <c r="E8" s="1" t="s">
        <v>63</v>
      </c>
      <c r="F8" s="1" t="s">
        <v>64</v>
      </c>
    </row>
    <row r="9" spans="1:6" ht="32.1" customHeight="1">
      <c r="A9" s="9" t="s">
        <v>22</v>
      </c>
      <c r="B9" s="2">
        <f>Ερωτηματολόγιο!B6</f>
        <v>0</v>
      </c>
      <c r="F9" s="12" t="s">
        <v>65</v>
      </c>
    </row>
    <row r="10" spans="1:6" ht="32.1" customHeight="1">
      <c r="A10" s="9" t="s">
        <v>66</v>
      </c>
      <c r="B10" s="10"/>
      <c r="F10" s="12" t="s">
        <v>67</v>
      </c>
    </row>
    <row r="11" spans="1:6" ht="32.1" customHeight="1">
      <c r="A11" s="9" t="s">
        <v>68</v>
      </c>
      <c r="B11" s="10"/>
      <c r="C11" t="s">
        <v>69</v>
      </c>
      <c r="F11" s="12" t="s">
        <v>70</v>
      </c>
    </row>
    <row r="12" spans="1:6" ht="32.1" customHeight="1">
      <c r="A12" s="9" t="s">
        <v>71</v>
      </c>
      <c r="B12" s="10"/>
      <c r="C12" t="s">
        <v>69</v>
      </c>
      <c r="F12" s="12" t="s">
        <v>70</v>
      </c>
    </row>
    <row r="13" spans="1:6" ht="32.1" customHeight="1">
      <c r="A13" s="9" t="s">
        <v>72</v>
      </c>
      <c r="B13" s="10"/>
      <c r="C13" t="s">
        <v>69</v>
      </c>
      <c r="F13" s="12" t="s">
        <v>73</v>
      </c>
    </row>
    <row r="14" spans="1:6" ht="32.1" customHeight="1">
      <c r="A14" s="9" t="s">
        <v>74</v>
      </c>
      <c r="B14" s="10"/>
      <c r="C14" t="s">
        <v>69</v>
      </c>
      <c r="F14" s="12" t="s">
        <v>75</v>
      </c>
    </row>
    <row r="15" spans="1:6" ht="32.1" customHeight="1">
      <c r="A15" s="9" t="s">
        <v>76</v>
      </c>
      <c r="B15" s="10"/>
      <c r="C15" t="s">
        <v>69</v>
      </c>
      <c r="F15" s="12" t="s">
        <v>77</v>
      </c>
    </row>
    <row r="16" spans="1:6" ht="32.1" customHeight="1">
      <c r="A16" s="9" t="s">
        <v>78</v>
      </c>
      <c r="B16" s="13"/>
      <c r="C16" t="s">
        <v>69</v>
      </c>
      <c r="F16" s="12" t="s">
        <v>77</v>
      </c>
    </row>
    <row r="17" spans="1:6" ht="32.1" customHeight="1">
      <c r="A17" s="9" t="s">
        <v>79</v>
      </c>
      <c r="B17" s="7" t="str">
        <f>IF(B14="","",IF(B10="Ορθογώνια",IF(OR(B11="",B12=""),"",B11*B12*B14/1000),IF(B10="Κυλινδρική",IF(B13="","",PI()*(B13^2/4)*B14/1000),"")))</f>
        <v/>
      </c>
      <c r="C17" t="str">
        <f>IF(B17="","","L ("&amp;ROUND(B17/1000,1)&amp;" m³)")</f>
        <v/>
      </c>
      <c r="F17" s="12" t="s">
        <v>80</v>
      </c>
    </row>
    <row r="18" spans="1:6" ht="32.1" customHeight="1">
      <c r="A18" s="9" t="s">
        <v>81</v>
      </c>
      <c r="B18" s="14" t="str">
        <f>IF(B9="Κλειστού τύπου / μη προσβάσιμος","",IF(OR(B14="",B15="",B16=""),"",(B15+B16)/B14))</f>
        <v/>
      </c>
      <c r="C18" t="s">
        <v>82</v>
      </c>
      <c r="E18" t="str">
        <f>IF(B9="Κλειστού τύπου / μη προσβάσιμος","ΔΕΝ ΑΞΙΟΛΟΓΕΙΤΑΙ – ΚΛΕΙΣΤΟΥ ΤΥΠΟΥ",IF(B18="","",IF(B18&gt;=Ρυθμίσεις!$B$7,"ΥΠΕΡΒΑΣΗ ΟΡΙΟΥ – ΑΠΑΙΤΕΙΤΑΙ ΚΑΘΑΡΙΣΜΟΣ / ΑΝΤΛΗΣΗ","ΚΑΤΩ ΑΠΟ ΤΟ ΟΡΙΟ ΚΑΘΑΡΙΣΜΟΥ")))</f>
        <v/>
      </c>
      <c r="F18" s="12" t="s">
        <v>83</v>
      </c>
    </row>
    <row r="19" spans="1:6" ht="32.1" customHeight="1">
      <c r="A19" s="9" t="s">
        <v>84</v>
      </c>
      <c r="B19" s="10"/>
      <c r="E19" t="str">
        <f>IF(B19="","",IF(AND(B19&gt;=Ρυθμίσεις!$B$8,B19&lt;Ρυθμίσεις!$B$9),"ΕΝΔΕΙΚΤΙΚΑ ΕΝΤΟΣ ΕΥΡΟΥΣ","ΕΚΤΟΣ ΕΠΙΘΥΜΗΤΟΥ ΕΥΡΟΥΣ"))</f>
        <v/>
      </c>
      <c r="F19" s="12" t="s">
        <v>85</v>
      </c>
    </row>
    <row r="20" spans="1:6" ht="32.1" customHeight="1">
      <c r="A20" s="9" t="s">
        <v>86</v>
      </c>
      <c r="B20" s="10"/>
      <c r="E20" t="str">
        <f>IF(B20="","",IF(B20="Ναι","ΘΕΤΙΚΗ ΕΝΔΕΙΞΗ – ΕΛΕΓΧΟΣ ΠΗΓΗΣ ΧΛΩΡΙΟΥ",IF(B20="Αμφίβολο","ΕΠΑΝΑΛΗΨΗ / ΕΠΙΒΕΒΑΙΩΣΗ","ΧΩΡΙΣ ΘΕΤΙΚΗ ΕΝΔΕΙΞΗ")))</f>
        <v/>
      </c>
      <c r="F20" s="12" t="s">
        <v>85</v>
      </c>
    </row>
  </sheetData>
  <mergeCells count="2">
    <mergeCell ref="A1:F2"/>
    <mergeCell ref="A4:F6"/>
  </mergeCells>
  <dataValidations count="4">
    <dataValidation type="list" sqref="B9:B10" xr:uid="{00000000-0002-0000-0200-000000000000}">
      <formula1>"Ορθογώνια,Κυλινδρική,Δεν γνωρίζω"</formula1>
    </dataValidation>
    <dataValidation type="decimal" sqref="B11:B16" xr:uid="{00000000-0002-0000-0200-000002000000}">
      <formula1>0</formula1>
      <formula2>10000</formula2>
    </dataValidation>
    <dataValidation type="decimal" sqref="B18:B19" xr:uid="{00000000-0002-0000-0200-000007000000}">
      <formula1>0</formula1>
      <formula2>14</formula2>
    </dataValidation>
    <dataValidation type="list" sqref="B20" xr:uid="{00000000-0002-0000-0200-000009000000}">
      <formula1>"Όχι,Ναι,Αμφίβολο,Δεν μετρήθηκε"</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
  <sheetViews>
    <sheetView topLeftCell="A21" workbookViewId="0">
      <selection activeCell="O11" sqref="O11"/>
    </sheetView>
  </sheetViews>
  <sheetFormatPr defaultRowHeight="14.25"/>
  <cols>
    <col min="1" max="1" width="27" customWidth="1"/>
    <col min="2" max="6" width="18" customWidth="1"/>
    <col min="8" max="8" width="3" customWidth="1"/>
  </cols>
  <sheetData>
    <row r="1" spans="1:8" ht="30" customHeight="1">
      <c r="A1" s="18" t="s">
        <v>87</v>
      </c>
      <c r="B1" s="18"/>
      <c r="C1" s="27" t="s">
        <v>87</v>
      </c>
      <c r="D1" s="27"/>
      <c r="E1" s="27"/>
      <c r="F1" s="27"/>
    </row>
    <row r="2" spans="1:8" ht="73.5" customHeight="1">
      <c r="A2" s="18"/>
      <c r="B2" s="18"/>
      <c r="C2" s="27"/>
      <c r="D2" s="27"/>
      <c r="E2" s="27"/>
      <c r="F2" s="27"/>
      <c r="H2" s="8">
        <f>SUM(Ερωτηματολόγιο!E9:E23)</f>
        <v>0</v>
      </c>
    </row>
    <row r="3" spans="1:8">
      <c r="A3" s="17"/>
      <c r="B3" s="17"/>
      <c r="C3" s="27"/>
      <c r="D3" s="27"/>
      <c r="E3" s="27"/>
      <c r="F3" s="27"/>
      <c r="H3" s="8" t="str">
        <f>IF(OR(Ερωτηματολόγιο!B13="Ναι",AND(Ερωτηματολόγιο!B6="Ανοιχτού τύπου / προσβάσιμος",'Απλές Μετρήσεις'!B18&lt;&gt;"",'Απλές Μετρήσεις'!B18&gt;=Ρυθμίσεις!$B$7),AND('Απλές Μετρήσεις'!B19&lt;&gt;"",OR('Απλές Μετρήσεις'!B19&lt;Ρυθμίσεις!$B$8,'Απλές Μετρήσεις'!B19&gt;=Ρυθμίσεις!$B$9)),H2&gt;=Ρυθμίσεις!$B$6),"ΚΟΚΚΙΝΗ",IF(H2&gt;Ρυθμίσεις!$B$4,"ΠΟΡΤΟΚΑΛΙ","ΠΡΑΣΙΝΗ"))</f>
        <v>ΠΡΑΣΙΝΗ</v>
      </c>
    </row>
    <row r="4" spans="1:8" ht="15">
      <c r="A4" s="5" t="s">
        <v>88</v>
      </c>
      <c r="B4" s="29" t="str">
        <f>IF(COUNTA(Ερωτηματολόγιο!B5:B23)=0,"Συμπληρώστε πρώτα το ερωτηματολόγιο",H3)</f>
        <v>Συμπληρώστε πρώτα το ερωτηματολόγιο</v>
      </c>
      <c r="C4" s="29"/>
      <c r="D4" s="29"/>
      <c r="E4" s="29"/>
      <c r="F4" s="29"/>
    </row>
    <row r="5" spans="1:8">
      <c r="B5" s="29"/>
      <c r="C5" s="29"/>
      <c r="D5" s="29"/>
      <c r="E5" s="29"/>
      <c r="F5" s="29"/>
    </row>
    <row r="7" spans="1:8" ht="15">
      <c r="A7" s="24" t="s">
        <v>89</v>
      </c>
      <c r="B7" s="24"/>
      <c r="C7" s="24"/>
      <c r="D7" s="24"/>
      <c r="E7" s="24"/>
      <c r="F7" s="24"/>
    </row>
    <row r="8" spans="1:8" ht="30" customHeight="1">
      <c r="A8" s="20" t="str">
        <f>IF($B$4="Συμπληρώστε πρώτα το ερωτηματολόγιο","",IF($B$4="ΠΡΑΣΙΝΗ","Δεν προκύπτουν σημαντικές ενδείξεις άμεσης λειτουργικής επιβάρυνσης του λιποσυλλέκτη από τις πληροφορίες που δηλώθηκαν.",IF($B$4="ΠΟΡΤΟΚΑΛΙ","Οι απαντήσεις δείχνουν μέτρια λειτουργική ή/και οργανική επιβάρυνση του λιποσυλλέκτη που χρειάζεται διορθωτικές ενέργειες και παρακολούθηση.","Οι απαντήσεις δείχνουν σοβαρή λειτουργική επιβάρυνση. Απαιτείται αντιμετώπιση της αιτίας και κατάλληλη τεχνική ενέργεια ανάλογα με τον τύπο του λιποσυλλέκτη.")))</f>
        <v/>
      </c>
      <c r="B8" s="20"/>
      <c r="C8" s="20"/>
      <c r="D8" s="20"/>
      <c r="E8" s="20"/>
      <c r="F8" s="20"/>
    </row>
    <row r="9" spans="1:8" ht="30" customHeight="1">
      <c r="A9" s="20"/>
      <c r="B9" s="20"/>
      <c r="C9" s="20"/>
      <c r="D9" s="20"/>
      <c r="E9" s="20"/>
      <c r="F9" s="20"/>
    </row>
    <row r="11" spans="1:8" ht="15">
      <c r="A11" s="24" t="s">
        <v>90</v>
      </c>
      <c r="B11" s="24"/>
      <c r="C11" s="24"/>
      <c r="D11" s="24"/>
      <c r="E11" s="24"/>
      <c r="F11" s="24"/>
    </row>
    <row r="12" spans="1:8" ht="30" customHeight="1">
      <c r="A12" s="20" t="str">
        <f>IF(COUNTA(Ερωτηματολόγιο!B5:B23)=0,"","• "&amp;IF(Ερωτηματολόγιο!B6="Κλειστού τύπου / μη προσβάσιμος","Κλειστού τύπου / μη προσβάσιμος λιποσυλλέκτης. ","")&amp;IF(Ερωτηματολόγιο!B6="Δεν γνωρίζω","Ο τύπος λιποσυλλέκτη δεν έχει επιβεβαιωθεί. ","")&amp;IF(Ερωτηματολόγιο!B13="Ναι","Υπήρξε υπερχείλιση λιποσυλλέκτη. ","")&amp;IF(OR(Ερωτηματολόγιο!B10="Έντονη",Ερωτηματολόγιο!B10="Πολύ έντονη"),"Έντονη δυσοσμία. ","")&amp;IF(Ερωτηματολόγιο!B11="Συχνά","Συχνά αργή απορροή. ","")&amp;IF(Ερωτηματολόγιο!B14="Υψηλή","Υψηλή συσσώρευση επιφανειακού FOG. ","")&amp;IF(Ερωτηματολόγιο!B15="Υψηλή","Υψηλή συσσώρευση στερεών. ","")&amp;IF(Ερωτηματολόγιο!B16="Έντονη","Έντονη γαλακτωματοποίηση / λιπαρό θολό υγρό. ","")&amp;IF(OR(Ερωτηματολόγιο!B19="Συχνά",Ερωτηματολόγιο!B19="Καθημερινά"),"Συχνή χρήση χλωριωμένων καθαριστικών. ","")&amp;IF(OR(Ερωτηματολόγιο!B20="Συχνά",Ερωτηματολόγιο!B20="Καθημερινά"),"Συχνή χρήση ισχυρών καυστικών/όξινων καθαριστικών. ","")&amp;IF(Ερωτηματολόγιο!B21="Συχνά","Συχνή εισροή μεγάλων ποσοτήτων λιπών/ελαίων. ","")&amp;IF(Ερωτηματολόγιο!B22="Συχνά","Συχνή εισροή υπολειμμάτων τροφών. ","")&amp;IF(AND(Ερωτηματολόγιο!B6="Ανοιχτού τύπου / προσβάσιμος",'Απλές Μετρήσεις'!B18&lt;&gt;"",'Απλές Μετρήσεις'!B18&gt;=Ρυθμίσεις!$B$7),"FOG + στερεά &gt;= 25% του βάθους. ","")&amp;IF('Απλές Μετρήσεις'!B20="Ναι","Θετική ένδειξη υπολειμματικού χλωρίου σε screening. ","")&amp;IF(AND('Απλές Μετρήσεις'!B19&lt;&gt;"",OR('Απλές Μετρήσεις'!B19&lt;Ρυθμίσεις!$B$8,'Απλές Μετρήσεις'!B19&gt;=Ρυθμίσεις!$B$9)),"pH εκτός ενδεικτικού εύρους. ",""))</f>
        <v/>
      </c>
      <c r="B12" s="20"/>
      <c r="C12" s="20"/>
      <c r="D12" s="20"/>
      <c r="E12" s="20"/>
      <c r="F12" s="20"/>
    </row>
    <row r="13" spans="1:8" ht="30" customHeight="1">
      <c r="A13" s="20"/>
      <c r="B13" s="20"/>
      <c r="C13" s="20"/>
      <c r="D13" s="20"/>
      <c r="E13" s="20"/>
      <c r="F13" s="20"/>
    </row>
    <row r="14" spans="1:8" ht="30" customHeight="1">
      <c r="A14" s="20"/>
      <c r="B14" s="20"/>
      <c r="C14" s="20"/>
      <c r="D14" s="20"/>
      <c r="E14" s="20"/>
      <c r="F14" s="20"/>
    </row>
    <row r="16" spans="1:8" ht="15">
      <c r="A16" s="24" t="s">
        <v>91</v>
      </c>
      <c r="B16" s="24"/>
      <c r="C16" s="24"/>
      <c r="D16" s="24"/>
      <c r="E16" s="24"/>
      <c r="F16" s="24"/>
    </row>
    <row r="17" spans="1:6" ht="30" customHeight="1">
      <c r="A17" s="20" t="str">
        <f>IF($B$4="ΠΡΑΣΙΝΗ","Συνεχίστε την κανονική χρήση και την προληπτική συντήρηση. Περιορίστε την είσοδο ελεύθερων λιπών και στερεών και παρακολουθείτε οσμές, ταχύτητα απορροής και λειτουργία.",IF(Ερωτηματολόγιο!B6="Κλειστού τύπου / μη προσβάσιμος",IF($B$4="ΚΟΚΚΙΝΗ",_xlfn._LONGTEXT("Ο λιποσυλλέκτης είναι κλειστού τύπου και δεν μπορεί να αξιολογηθεί/καθαριστεί εσωτερικά με τον ίδιο τρόπο όπως ένας ανοιχτός. Σε σοβαρά ή επίμονα προβλήματα απαιτείται τεχνική αξιολόγηση της λειτουργικότητας και εξέταση δυνατότητας τροποποίησης, παράκαμψη","ς ή αντικατάστασης, ανάλογα με την εγκατάσταση."),"Ο λιποσυλλέκτης είναι κλειστού τύπου. Περιορίστε τις επιβαρυντικές εισροές, εφαρμόστε πρόγραμμα συντήρησης και παρακολουθήστε την απόδοση. Αν τα συμπτώματα επιμένουν, απαιτείται τεχνική αξιολόγηση της λειτουργικότητας."),IF(Ερωτηματολόγιο!B6="Δεν γνωρίζω","Πριν δοθεί ειδική οδηγία καθαρισμού/άντλησης, επιβεβαιώστε αν ο λιποσυλλέκτης είναι ανοιχτού ή κλειστού τύπου. Παράλληλα περιορίστε τις επιβαρυντικές εισροές και παρακολουθήστε την κατάσταση.",IF($B$4="ΠΟΡΤΟΚΑΛΙ","Περιορίστε τις επιβαρυντικές εισροές, ελέγξτε τη συχνότητα καθαρισμού και εφαρμόστε διορθωτική διαχείριση. Επανεκτιμήστε την κατάσταση σε 7–14 ημέρες. Αν η εικόνα δεν βελτιώνεται, ζητήστε τεχνική αξιολόγηση.","Αν υπάρχει υπερχείλιση, πλήρης απόφραξη ή FOG + στερεά &gt;= 25% του βάθους, προέχει καθαρισμός / άντληση και αποκατάσταση της ομαλής ροής. Ελέγξτε επίσης πιθανή υπερβολική χρήση χημικών. Μετά την αποκατάσταση εφαρμόζεται πρόγραμμα συντήρησης."))))</f>
        <v>Αν υπάρχει υπερχείλιση, πλήρης απόφραξη ή FOG + στερεά &gt;= 25% του βάθους, προέχει καθαρισμός / άντληση και αποκατάσταση της ομαλής ροής. Ελέγξτε επίσης πιθανή υπερβολική χρήση χημικών. Μετά την αποκατάσταση εφαρμόζεται πρόγραμμα συντήρησης.</v>
      </c>
      <c r="B17" s="20"/>
      <c r="C17" s="20"/>
      <c r="D17" s="20"/>
      <c r="E17" s="20"/>
      <c r="F17" s="20"/>
    </row>
    <row r="18" spans="1:6" ht="30" customHeight="1">
      <c r="A18" s="20"/>
      <c r="B18" s="20"/>
      <c r="C18" s="20"/>
      <c r="D18" s="20"/>
      <c r="E18" s="20"/>
      <c r="F18" s="20"/>
    </row>
    <row r="19" spans="1:6" ht="30" customHeight="1">
      <c r="A19" s="20"/>
      <c r="B19" s="20"/>
      <c r="C19" s="20"/>
      <c r="D19" s="20"/>
      <c r="E19" s="20"/>
      <c r="F19" s="20"/>
    </row>
    <row r="20" spans="1:6" ht="30" customHeight="1">
      <c r="A20" s="20"/>
      <c r="B20" s="20"/>
      <c r="C20" s="20"/>
      <c r="D20" s="20"/>
      <c r="E20" s="20"/>
      <c r="F20" s="20"/>
    </row>
    <row r="22" spans="1:6" ht="15">
      <c r="A22" s="24" t="s">
        <v>92</v>
      </c>
      <c r="B22" s="24"/>
      <c r="C22" s="24"/>
      <c r="D22" s="24"/>
      <c r="E22" s="24"/>
      <c r="F22" s="24"/>
    </row>
    <row r="23" spans="1:6" ht="30" customHeight="1">
      <c r="A23" s="28" t="str">
        <f>IF($B$4="ΠΡΑΣΙΝΗ","ΣΥΝΤΗΡΗΣΗ ΜΕ ΒΙΟΕΝΖΥΜΑΤΙΚΑ ΚΑΘΑΡΙΣΤΙΚΑ για υποστήριξη της ομαλής λειτουργίας και της διαχείρισης οργανικών υπολειμμάτων, σύμφωνα με τις οδηγίες του επιλεγμένου προϊόντος.",IF($B$4="ΠΟΡΤΟΚΑΛΙ","ΕΝΙΣΧΥΜΕΝΗ ΒΙΟΕΝΖΥΜΑΤΙΚΗ ΘΕΡΑΠΕΙΑ ως μέρος της συνολικής διορθωτικής διαχείρισης, με παρακολούθηση της κατάστασης."&amp;IF(OR(Ερωτηματολόγιο!B19="Συχνά",Ερωτηματολόγιο!B19="Καθημερινά",'Απλές Μετρήσεις'!B20="Ναι")," Πριν από ενισχυμένη βιολογική εφαρμογή, ελέγξτε και περιορίστε την πηγή χλωρίου/ισχυρών οξειδωτικών.",""),"ΔΙΟΡΘΩΤΙΚΗ ΒΙΟΕΝΖΥΜΑΤΙΚΗ ΘΕΡΑΠΕΙΑ μπορεί να ενταχθεί στη συνολική αντιμετώπιση, αλλά δεν αντικαθιστά την απαιτούμενη τεχνική αποκατάσταση."&amp;IF(Ερωτηματολόγιο!B6="Ανοιχτού τύπου / προσβάσιμος"," Σε ανοιχτού τύπου, όταν απαιτείται καθαρισμός/άντληση, αυτό προηγείται ή συνδυάζεται με τη διορθωτική διαχείριση."," Σε κλειστού τύπου με επίμονο πρόβλημα απαιτείται αξιολόγηση της λειτουργικότητας και πιθανής τροποποίησης/αντικατάστασης.")&amp;IF(OR(Ερωτηματολόγιο!B19="Συχνά",Ερωτηματολόγιο!B19="Καθημερινά",'Απλές Μετρήσεις'!B20="Ναι")," Ελέγξτε/περιορίστε πρώτα την πηγή χλωρίου ή ισχυρών χημικών.","")))</f>
        <v>ΔΙΟΡΘΩΤΙΚΗ ΒΙΟΕΝΖΥΜΑΤΙΚΗ ΘΕΡΑΠΕΙΑ μπορεί να ενταχθεί στη συνολική αντιμετώπιση, αλλά δεν αντικαθιστά την απαιτούμενη τεχνική αποκατάσταση. Σε κλειστού τύπου με επίμονο πρόβλημα απαιτείται αξιολόγηση της λειτουργικότητας και πιθανής τροποποίησης/αντικατάστασης.</v>
      </c>
      <c r="B23" s="28"/>
      <c r="C23" s="28"/>
      <c r="D23" s="28"/>
      <c r="E23" s="28"/>
      <c r="F23" s="28"/>
    </row>
    <row r="24" spans="1:6" ht="30" customHeight="1">
      <c r="A24" s="28"/>
      <c r="B24" s="28"/>
      <c r="C24" s="28"/>
      <c r="D24" s="28"/>
      <c r="E24" s="28"/>
      <c r="F24" s="28"/>
    </row>
    <row r="25" spans="1:6" ht="30" customHeight="1">
      <c r="A25" s="28"/>
      <c r="B25" s="28"/>
      <c r="C25" s="28"/>
      <c r="D25" s="28"/>
      <c r="E25" s="28"/>
      <c r="F25" s="28"/>
    </row>
    <row r="26" spans="1:6" ht="30" customHeight="1">
      <c r="A26" s="28"/>
      <c r="B26" s="28"/>
      <c r="C26" s="28"/>
      <c r="D26" s="28"/>
      <c r="E26" s="28"/>
      <c r="F26" s="28"/>
    </row>
    <row r="28" spans="1:6" ht="15">
      <c r="A28" s="24" t="s">
        <v>93</v>
      </c>
      <c r="B28" s="24"/>
      <c r="C28" s="24"/>
      <c r="D28" s="24"/>
      <c r="E28" s="24"/>
      <c r="F28" s="24"/>
    </row>
    <row r="29" spans="1:6" ht="30" customHeight="1">
      <c r="A29" s="26" t="s">
        <v>94</v>
      </c>
      <c r="B29" s="26"/>
      <c r="C29" s="26"/>
      <c r="D29" s="26"/>
      <c r="E29" s="26"/>
      <c r="F29" s="26"/>
    </row>
    <row r="30" spans="1:6" ht="30" customHeight="1">
      <c r="A30" s="26"/>
      <c r="B30" s="26"/>
      <c r="C30" s="26"/>
      <c r="D30" s="26"/>
      <c r="E30" s="26"/>
      <c r="F30" s="26"/>
    </row>
    <row r="31" spans="1:6" ht="30" customHeight="1">
      <c r="A31" s="26"/>
      <c r="B31" s="26"/>
      <c r="C31" s="26"/>
      <c r="D31" s="26"/>
      <c r="E31" s="26"/>
      <c r="F31" s="26"/>
    </row>
    <row r="32" spans="1:6" ht="30" customHeight="1">
      <c r="A32" s="26"/>
      <c r="B32" s="26"/>
      <c r="C32" s="26"/>
      <c r="D32" s="26"/>
      <c r="E32" s="26"/>
      <c r="F32" s="26"/>
    </row>
    <row r="34" spans="1:6" ht="15">
      <c r="A34" s="24" t="s">
        <v>95</v>
      </c>
      <c r="B34" s="24"/>
      <c r="C34" s="24"/>
      <c r="D34" s="24"/>
      <c r="E34" s="24"/>
      <c r="F34" s="24"/>
    </row>
    <row r="35" spans="1:6" ht="30">
      <c r="A35" s="5" t="s">
        <v>96</v>
      </c>
      <c r="B35" s="25"/>
      <c r="C35" s="25"/>
      <c r="D35" s="5" t="s">
        <v>97</v>
      </c>
      <c r="E35" s="25"/>
      <c r="F35" s="25"/>
    </row>
    <row r="36" spans="1:6" ht="15">
      <c r="A36" s="5" t="s">
        <v>98</v>
      </c>
      <c r="B36" s="25"/>
      <c r="C36" s="25"/>
      <c r="D36" s="5" t="s">
        <v>99</v>
      </c>
      <c r="E36" s="25"/>
      <c r="F36" s="25"/>
    </row>
    <row r="37" spans="1:6" ht="15">
      <c r="A37" s="5" t="s">
        <v>100</v>
      </c>
      <c r="B37" s="25"/>
      <c r="C37" s="25"/>
      <c r="D37" s="25"/>
      <c r="E37" s="25"/>
      <c r="F37" s="25"/>
    </row>
    <row r="38" spans="1:6">
      <c r="B38" s="25"/>
      <c r="C38" s="25"/>
      <c r="D38" s="25"/>
      <c r="E38" s="25"/>
      <c r="F38" s="25"/>
    </row>
  </sheetData>
  <mergeCells count="18">
    <mergeCell ref="C1:F3"/>
    <mergeCell ref="A29:F32"/>
    <mergeCell ref="A34:F34"/>
    <mergeCell ref="B35:C35"/>
    <mergeCell ref="E35:F35"/>
    <mergeCell ref="A28:F28"/>
    <mergeCell ref="A8:F9"/>
    <mergeCell ref="A12:F14"/>
    <mergeCell ref="A17:F20"/>
    <mergeCell ref="A23:F26"/>
    <mergeCell ref="B4:F5"/>
    <mergeCell ref="A7:F7"/>
    <mergeCell ref="A11:F11"/>
    <mergeCell ref="A16:F16"/>
    <mergeCell ref="A22:F22"/>
    <mergeCell ref="B37:F38"/>
    <mergeCell ref="B36:C36"/>
    <mergeCell ref="E36:F36"/>
  </mergeCells>
  <conditionalFormatting sqref="B4:F5">
    <cfRule type="expression" dxfId="2" priority="1">
      <formula>$B$4="ΠΡΑΣΙΝΗ"</formula>
    </cfRule>
    <cfRule type="expression" dxfId="1" priority="2">
      <formula>$B$4="ΠΟΡΤΟΚΑΛΙ"</formula>
    </cfRule>
    <cfRule type="expression" dxfId="0" priority="3">
      <formula>$B$4="ΚΟΚΚΙΝΗ"</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
  <sheetViews>
    <sheetView workbookViewId="0">
      <selection sqref="A1:D1"/>
    </sheetView>
  </sheetViews>
  <sheetFormatPr defaultRowHeight="14.25"/>
  <cols>
    <col min="1" max="1" width="35" customWidth="1"/>
    <col min="2" max="2" width="14" customWidth="1"/>
    <col min="3" max="3" width="16" customWidth="1"/>
    <col min="4" max="4" width="38" customWidth="1"/>
  </cols>
  <sheetData>
    <row r="1" spans="1:4" ht="20.25">
      <c r="A1" s="19" t="s">
        <v>101</v>
      </c>
      <c r="B1" s="19"/>
      <c r="C1" s="19"/>
      <c r="D1" s="19"/>
    </row>
    <row r="3" spans="1:4" ht="15">
      <c r="A3" s="1" t="s">
        <v>102</v>
      </c>
      <c r="B3" s="1" t="s">
        <v>60</v>
      </c>
      <c r="C3" s="1" t="s">
        <v>61</v>
      </c>
      <c r="D3" s="1" t="s">
        <v>64</v>
      </c>
    </row>
    <row r="4" spans="1:4">
      <c r="A4" t="s">
        <v>103</v>
      </c>
      <c r="B4" s="2">
        <v>4</v>
      </c>
      <c r="C4" t="s">
        <v>104</v>
      </c>
      <c r="D4" t="s">
        <v>105</v>
      </c>
    </row>
    <row r="5" spans="1:4">
      <c r="A5" t="s">
        <v>106</v>
      </c>
      <c r="B5" s="2">
        <v>9</v>
      </c>
      <c r="C5" t="s">
        <v>104</v>
      </c>
      <c r="D5" t="s">
        <v>107</v>
      </c>
    </row>
    <row r="6" spans="1:4">
      <c r="A6" t="s">
        <v>108</v>
      </c>
      <c r="B6" s="2">
        <v>10</v>
      </c>
      <c r="C6" t="s">
        <v>104</v>
      </c>
      <c r="D6" t="s">
        <v>109</v>
      </c>
    </row>
    <row r="7" spans="1:4">
      <c r="A7" t="s">
        <v>110</v>
      </c>
      <c r="B7" s="3">
        <v>0.25</v>
      </c>
      <c r="C7" t="s">
        <v>111</v>
      </c>
      <c r="D7" t="s">
        <v>112</v>
      </c>
    </row>
    <row r="8" spans="1:4">
      <c r="A8" t="s">
        <v>113</v>
      </c>
      <c r="B8" s="2">
        <v>5.5</v>
      </c>
      <c r="D8" t="s">
        <v>114</v>
      </c>
    </row>
    <row r="9" spans="1:4">
      <c r="A9" t="s">
        <v>115</v>
      </c>
      <c r="B9" s="2">
        <v>9</v>
      </c>
      <c r="D9" t="s">
        <v>114</v>
      </c>
    </row>
    <row r="10" spans="1:4">
      <c r="A10" t="s">
        <v>116</v>
      </c>
      <c r="B10" s="2">
        <v>14</v>
      </c>
      <c r="C10" t="s">
        <v>117</v>
      </c>
      <c r="D10" t="s">
        <v>118</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5</vt:i4>
      </vt:variant>
    </vt:vector>
  </HeadingPairs>
  <TitlesOfParts>
    <vt:vector size="5" baseType="lpstr">
      <vt:lpstr>Έναρξη</vt:lpstr>
      <vt:lpstr>Ερωτηματολόγιο</vt:lpstr>
      <vt:lpstr>Απλές Μετρήσεις</vt:lpstr>
      <vt:lpstr>Τελικό Συμπέρασμα</vt:lpstr>
      <vt:lpstr>Ρυθμίσεις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ΓΕΩΡΓΙΟΣ ΤΕΛΛΙΔΗΣ</cp:lastModifiedBy>
  <dcterms:created xsi:type="dcterms:W3CDTF">2026-08-25T16:37:35Z</dcterms:created>
  <dcterms:modified xsi:type="dcterms:W3CDTF">2026-08-26T13:58:57Z</dcterms:modified>
</cp:coreProperties>
</file>